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10890"/>
  </bookViews>
  <sheets>
    <sheet name="Jul - Dec 2016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'Jul - Dec 2016'!$A$1:$I$81</definedName>
  </definedNames>
  <calcPr calcId="145621"/>
</workbook>
</file>

<file path=xl/calcChain.xml><?xml version="1.0" encoding="utf-8"?>
<calcChain xmlns="http://schemas.openxmlformats.org/spreadsheetml/2006/main">
  <c r="I72" i="1" l="1"/>
  <c r="H73" i="1"/>
  <c r="H72" i="1"/>
  <c r="B72" i="1"/>
  <c r="N70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46" i="1"/>
  <c r="B51" i="1"/>
  <c r="B70" i="1" s="1"/>
  <c r="B49" i="1"/>
  <c r="N69" i="1" l="1"/>
  <c r="H67" i="1"/>
  <c r="I69" i="1"/>
  <c r="G60" i="1"/>
  <c r="E59" i="1"/>
  <c r="C43" i="1"/>
  <c r="D43" i="1"/>
  <c r="E43" i="1"/>
  <c r="F43" i="1"/>
  <c r="G43" i="1"/>
  <c r="H43" i="1"/>
  <c r="I43" i="1"/>
  <c r="B43" i="1"/>
  <c r="Q43" i="1" l="1"/>
  <c r="I4" i="1"/>
  <c r="H4" i="1"/>
  <c r="B4" i="1"/>
  <c r="M72" i="1" l="1"/>
  <c r="M43" i="1" l="1"/>
  <c r="M73" i="1"/>
  <c r="N73" i="1" s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N55" i="1" l="1"/>
  <c r="N61" i="1"/>
  <c r="I70" i="1"/>
  <c r="M4" i="1" l="1"/>
  <c r="N77" i="1" s="1"/>
  <c r="G70" i="1" l="1"/>
  <c r="H70" i="1"/>
  <c r="F70" i="1"/>
  <c r="E70" i="1"/>
  <c r="D70" i="1"/>
  <c r="C70" i="1"/>
  <c r="M70" i="1" l="1"/>
</calcChain>
</file>

<file path=xl/sharedStrings.xml><?xml version="1.0" encoding="utf-8"?>
<sst xmlns="http://schemas.openxmlformats.org/spreadsheetml/2006/main" count="97" uniqueCount="87">
  <si>
    <t>General Operational Funds</t>
  </si>
  <si>
    <t>Park &amp; Recreation Fund</t>
  </si>
  <si>
    <t>Transportation Fund</t>
  </si>
  <si>
    <t>Motor Vehicle Tax Fund</t>
  </si>
  <si>
    <t>Police Training Fund</t>
  </si>
  <si>
    <t>Water Funds</t>
  </si>
  <si>
    <t>Sewer Funds</t>
  </si>
  <si>
    <t>Payroll Fund</t>
  </si>
  <si>
    <t xml:space="preserve"> </t>
  </si>
  <si>
    <t xml:space="preserve">        INCOMES</t>
  </si>
  <si>
    <t>Local Sales Tax</t>
  </si>
  <si>
    <t xml:space="preserve">Local Option Use Tax </t>
  </si>
  <si>
    <t>Southwest Electric Franchise</t>
  </si>
  <si>
    <t>Empire Electric Franchise</t>
  </si>
  <si>
    <t>Municipal Court Fines</t>
  </si>
  <si>
    <t>Police Training Fund Income</t>
  </si>
  <si>
    <t>Police Report Copies</t>
  </si>
  <si>
    <t>MoDot Police Grant</t>
  </si>
  <si>
    <t>Business Licenses</t>
  </si>
  <si>
    <t xml:space="preserve">Refunds &amp; Rebates </t>
  </si>
  <si>
    <t>Sale of Scrap Metal</t>
  </si>
  <si>
    <t>Copies &amp; Fax for public</t>
  </si>
  <si>
    <t>Income Deposit Errors</t>
  </si>
  <si>
    <t>Customer Water Payments</t>
  </si>
  <si>
    <t>Customer Water Deposits</t>
  </si>
  <si>
    <t>Water Disconnect/Reconnects</t>
  </si>
  <si>
    <t>Water Insufficient Check Fees</t>
  </si>
  <si>
    <t>Customer Sewer Payments</t>
  </si>
  <si>
    <t>New Sewer Service Connections</t>
  </si>
  <si>
    <t>Transportation 202 Tax</t>
  </si>
  <si>
    <t>Motor Vehicle Fuel Tax</t>
  </si>
  <si>
    <t>Motor Vehicle Sales Tax</t>
  </si>
  <si>
    <t>Motor Vehicle Fee Increases</t>
  </si>
  <si>
    <t>Park Local Sales Tax</t>
  </si>
  <si>
    <t>Interest on Bank Accounts</t>
  </si>
  <si>
    <t>TOTAL INCOME BY FUND</t>
  </si>
  <si>
    <t xml:space="preserve">         EXPENSES</t>
  </si>
  <si>
    <t>Occupancy Costs</t>
  </si>
  <si>
    <t>City Attorney Costs</t>
  </si>
  <si>
    <t>Audit Costs</t>
  </si>
  <si>
    <t>Police Department Expenses</t>
  </si>
  <si>
    <t>General Operations Expenses</t>
  </si>
  <si>
    <t>City Liability Insurance</t>
  </si>
  <si>
    <t>City Worker Comp Insurance</t>
  </si>
  <si>
    <t>Park Expenses</t>
  </si>
  <si>
    <t>Transportation Expenses</t>
  </si>
  <si>
    <t>Employee Salary</t>
  </si>
  <si>
    <t>Police Salary</t>
  </si>
  <si>
    <t>Quarterly Water Sales Taxes</t>
  </si>
  <si>
    <t>Annual Water Primacy Fees</t>
  </si>
  <si>
    <t>Annual Sewer Connection Fees</t>
  </si>
  <si>
    <t>Water Loan Debt Payments USDA</t>
  </si>
  <si>
    <t>Water Department Expenses</t>
  </si>
  <si>
    <t>Sewer Department Expenses</t>
  </si>
  <si>
    <t>TOTAL EXPENSES BY FUND</t>
  </si>
  <si>
    <t>1998 Water Tower USDA Loan</t>
  </si>
  <si>
    <t>2005 Well #2 USDA Loan</t>
  </si>
  <si>
    <t>2007 Water Improve. USDA Loan</t>
  </si>
  <si>
    <t>2013 DNR Lagoon Improve. Loan</t>
  </si>
  <si>
    <t>accurate statement to the best of my knowledge, Lynn Esser, City Clerk</t>
  </si>
  <si>
    <t>Sewer Loan Debt Payments DNR</t>
  </si>
  <si>
    <t>Debt/Credit Card Fees</t>
  </si>
  <si>
    <t>Contributions to the Park</t>
  </si>
  <si>
    <t>Position Bond</t>
  </si>
  <si>
    <t>Law Enforcement Tax Fund</t>
  </si>
  <si>
    <t>Law Enforcement Tax</t>
  </si>
  <si>
    <t>Zoning Fees</t>
  </si>
  <si>
    <t>Bulk Water Sales</t>
  </si>
  <si>
    <t>Emergency Management Expenses</t>
  </si>
  <si>
    <t>Planning &amp; Zoning Expenses</t>
  </si>
  <si>
    <t>Veterans Memorial Wall Funds</t>
  </si>
  <si>
    <t>60-mos. CD with interest</t>
  </si>
  <si>
    <t>Insurance Claim Reimbursement</t>
  </si>
  <si>
    <t>Police Donations</t>
  </si>
  <si>
    <t>Sale of Police Equipment</t>
  </si>
  <si>
    <t xml:space="preserve">                                      CITY OF PLEASANT HOPE FINANCIAL STATEMENT -January 1, 2017 to June 30, 2017</t>
  </si>
  <si>
    <t>This financial statement for the City of Pleasant Hope for a period of 6-months beginning January 1, 2017 and ending June 30, 2017 reflects a true and</t>
  </si>
  <si>
    <t>Equity Balances June 30, 2017</t>
  </si>
  <si>
    <t>Building Permits</t>
  </si>
  <si>
    <t>Liquor Licenses</t>
  </si>
  <si>
    <t>NewWater Connections</t>
  </si>
  <si>
    <t>ok</t>
  </si>
  <si>
    <t>SIMPLE IRA Retirement</t>
  </si>
  <si>
    <t>Advertising Costs</t>
  </si>
  <si>
    <t>Police DepartmentTraining</t>
  </si>
  <si>
    <t>Loan Balances - June 30, 2017</t>
  </si>
  <si>
    <t>Equity Balances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</si>
</sst>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44" fontId="2" fillId="0" borderId="0" xfId="1" applyFont="1"/>
    <xf numFmtId="43" fontId="2" fillId="0" borderId="0" xfId="1" applyNumberFormat="1" applyFont="1"/>
    <xf numFmtId="43" fontId="2" fillId="2" borderId="0" xfId="0" applyNumberFormat="1" applyFont="1" applyFill="1"/>
    <xf numFmtId="43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right"/>
    </xf>
    <xf numFmtId="44" fontId="2" fillId="0" borderId="0" xfId="0" applyNumberFormat="1" applyFont="1"/>
    <xf numFmtId="44" fontId="2" fillId="0" borderId="0" xfId="0" applyNumberFormat="1" applyFont="1" applyAlignment="1">
      <alignment horizontal="right"/>
    </xf>
    <xf numFmtId="44" fontId="2" fillId="0" borderId="0" xfId="1" applyFont="1" applyFill="1" applyAlignment="1">
      <alignment horizontal="right"/>
    </xf>
    <xf numFmtId="43" fontId="2" fillId="0" borderId="1" xfId="1" applyNumberFormat="1" applyFont="1" applyBorder="1" applyAlignment="1">
      <alignment horizontal="right"/>
    </xf>
    <xf numFmtId="43" fontId="2" fillId="0" borderId="0" xfId="1" applyNumberFormat="1" applyFont="1" applyAlignment="1">
      <alignment horizontal="right"/>
    </xf>
    <xf numFmtId="43" fontId="2" fillId="3" borderId="0" xfId="0" applyNumberFormat="1" applyFont="1" applyFill="1" applyAlignment="1">
      <alignment horizontal="right"/>
    </xf>
    <xf numFmtId="44" fontId="2" fillId="0" borderId="0" xfId="1" applyFont="1" applyFill="1"/>
    <xf numFmtId="44" fontId="2" fillId="0" borderId="1" xfId="0" applyNumberFormat="1" applyFont="1" applyBorder="1"/>
    <xf numFmtId="40" fontId="2" fillId="0" borderId="0" xfId="0" applyNumberFormat="1" applyFont="1"/>
    <xf numFmtId="44" fontId="2" fillId="2" borderId="0" xfId="1" applyFont="1" applyFill="1"/>
    <xf numFmtId="43" fontId="2" fillId="0" borderId="0" xfId="1" applyNumberFormat="1" applyFont="1" applyFill="1"/>
    <xf numFmtId="43" fontId="3" fillId="0" borderId="0" xfId="0" applyNumberFormat="1" applyFont="1"/>
    <xf numFmtId="44" fontId="2" fillId="0" borderId="0" xfId="1" applyFont="1" applyAlignment="1">
      <alignment horizontal="left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view="pageBreakPreview" zoomScale="90" zoomScaleNormal="95" zoomScaleSheet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10" sqref="R10"/>
    </sheetView>
  </sheetViews>
  <sheetFormatPr defaultRowHeight="11.25" x14ac:dyDescent="0.2"/>
  <cols>
    <col min="1" max="1" width="28.7109375" style="1" customWidth="1"/>
    <col min="2" max="2" width="11" style="1" bestFit="1" customWidth="1"/>
    <col min="3" max="3" width="11.28515625" style="1" customWidth="1"/>
    <col min="4" max="5" width="9.85546875" style="1" bestFit="1" customWidth="1"/>
    <col min="6" max="6" width="11.140625" style="1" bestFit="1" customWidth="1"/>
    <col min="7" max="7" width="10.5703125" style="1" bestFit="1" customWidth="1"/>
    <col min="8" max="8" width="10.7109375" style="1" bestFit="1" customWidth="1"/>
    <col min="9" max="9" width="10" style="1" bestFit="1" customWidth="1"/>
    <col min="10" max="10" width="11.140625" style="1" hidden="1" customWidth="1"/>
    <col min="11" max="11" width="9.140625" style="1" hidden="1" customWidth="1"/>
    <col min="12" max="12" width="4.28515625" style="1" hidden="1" customWidth="1"/>
    <col min="13" max="13" width="12" style="1" hidden="1" customWidth="1"/>
    <col min="14" max="14" width="14.85546875" style="1" hidden="1" customWidth="1"/>
    <col min="15" max="15" width="11.140625" style="1" hidden="1" customWidth="1"/>
    <col min="16" max="16" width="10.28515625" style="1" hidden="1" customWidth="1"/>
    <col min="17" max="17" width="10.5703125" style="1" hidden="1" customWidth="1"/>
    <col min="18" max="18" width="10" style="1" bestFit="1" customWidth="1"/>
    <col min="19" max="16384" width="9.140625" style="1"/>
  </cols>
  <sheetData>
    <row r="1" spans="1:14" x14ac:dyDescent="0.2">
      <c r="A1" s="27" t="s">
        <v>75</v>
      </c>
      <c r="B1" s="27"/>
      <c r="C1" s="27"/>
      <c r="D1" s="27"/>
      <c r="E1" s="27"/>
      <c r="F1" s="27"/>
      <c r="G1" s="27"/>
      <c r="H1" s="27"/>
      <c r="I1" s="27"/>
    </row>
    <row r="2" spans="1:14" ht="33.75" x14ac:dyDescent="0.2">
      <c r="A2" s="24"/>
      <c r="B2" s="25" t="s">
        <v>0</v>
      </c>
      <c r="C2" s="25" t="s">
        <v>4</v>
      </c>
      <c r="D2" s="25" t="s">
        <v>64</v>
      </c>
      <c r="E2" s="25" t="s">
        <v>1</v>
      </c>
      <c r="F2" s="25" t="s">
        <v>2</v>
      </c>
      <c r="G2" s="25" t="s">
        <v>3</v>
      </c>
      <c r="H2" s="2" t="s">
        <v>5</v>
      </c>
      <c r="I2" s="2" t="s">
        <v>6</v>
      </c>
      <c r="J2" s="2" t="s">
        <v>7</v>
      </c>
      <c r="K2" s="2"/>
      <c r="L2" s="2"/>
    </row>
    <row r="3" spans="1:14" ht="5.2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x14ac:dyDescent="0.2">
      <c r="A4" s="4" t="s">
        <v>86</v>
      </c>
      <c r="B4" s="5">
        <f>39964.09+2987.7</f>
        <v>42951.789999999994</v>
      </c>
      <c r="C4" s="5">
        <v>3273.68</v>
      </c>
      <c r="D4" s="5">
        <v>9586.02</v>
      </c>
      <c r="E4" s="5">
        <v>9313.41</v>
      </c>
      <c r="F4" s="5">
        <v>31719.45</v>
      </c>
      <c r="G4" s="5">
        <v>14321.46</v>
      </c>
      <c r="H4" s="5">
        <f>68103.58+18290.63+15707.02+4975.3</f>
        <v>107076.53000000001</v>
      </c>
      <c r="I4" s="5">
        <f>27880.73+41255.65</f>
        <v>69136.38</v>
      </c>
      <c r="J4" s="6"/>
      <c r="K4" s="6"/>
      <c r="L4" s="6"/>
      <c r="M4" s="7">
        <f>SUM(B4:L4)</f>
        <v>287378.72000000003</v>
      </c>
      <c r="N4" s="8"/>
    </row>
    <row r="5" spans="1:14" x14ac:dyDescent="0.2">
      <c r="A5" s="9" t="s">
        <v>9</v>
      </c>
      <c r="B5" s="5"/>
      <c r="C5" s="5"/>
      <c r="D5" s="5"/>
      <c r="E5" s="10" t="s">
        <v>8</v>
      </c>
      <c r="F5" s="10" t="s">
        <v>8</v>
      </c>
      <c r="G5" s="10" t="s">
        <v>8</v>
      </c>
      <c r="H5" s="10" t="s">
        <v>8</v>
      </c>
      <c r="I5" s="10" t="s">
        <v>8</v>
      </c>
      <c r="J5" s="5"/>
      <c r="K5" s="5"/>
      <c r="L5" s="5"/>
      <c r="M5" s="11"/>
    </row>
    <row r="6" spans="1:14" x14ac:dyDescent="0.2">
      <c r="A6" s="1" t="s">
        <v>10</v>
      </c>
      <c r="B6" s="10">
        <v>33706.11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/>
      <c r="M6" s="12">
        <f>SUM(B6:L6)</f>
        <v>33706.11</v>
      </c>
    </row>
    <row r="7" spans="1:14" x14ac:dyDescent="0.2">
      <c r="A7" s="1" t="s">
        <v>11</v>
      </c>
      <c r="B7" s="10">
        <v>4314.0200000000004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/>
      <c r="M7" s="12">
        <f t="shared" ref="M7:M42" si="0">SUM(B7:L7)</f>
        <v>4314.0200000000004</v>
      </c>
    </row>
    <row r="8" spans="1:14" x14ac:dyDescent="0.2">
      <c r="A8" s="1" t="s">
        <v>12</v>
      </c>
      <c r="B8" s="10">
        <v>10571.9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/>
      <c r="M8" s="12">
        <f t="shared" si="0"/>
        <v>10571.9</v>
      </c>
    </row>
    <row r="9" spans="1:14" x14ac:dyDescent="0.2">
      <c r="A9" s="1" t="s">
        <v>13</v>
      </c>
      <c r="B9" s="10">
        <v>7359.76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/>
      <c r="M9" s="12">
        <f t="shared" si="0"/>
        <v>7359.76</v>
      </c>
    </row>
    <row r="10" spans="1:14" x14ac:dyDescent="0.2">
      <c r="A10" s="1" t="s">
        <v>14</v>
      </c>
      <c r="B10" s="10">
        <v>7468.5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/>
      <c r="M10" s="12">
        <f t="shared" si="0"/>
        <v>7468.5</v>
      </c>
    </row>
    <row r="11" spans="1:14" x14ac:dyDescent="0.2">
      <c r="A11" s="1" t="s">
        <v>15</v>
      </c>
      <c r="B11" s="10">
        <v>0</v>
      </c>
      <c r="C11" s="10">
        <v>128</v>
      </c>
      <c r="D11" s="10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/>
      <c r="M11" s="12">
        <f t="shared" si="0"/>
        <v>128</v>
      </c>
    </row>
    <row r="12" spans="1:14" x14ac:dyDescent="0.2">
      <c r="A12" s="1" t="s">
        <v>16</v>
      </c>
      <c r="B12" s="10">
        <v>15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/>
      <c r="M12" s="12">
        <f t="shared" si="0"/>
        <v>15</v>
      </c>
    </row>
    <row r="13" spans="1:14" x14ac:dyDescent="0.2">
      <c r="A13" s="1" t="s">
        <v>17</v>
      </c>
      <c r="B13" s="10">
        <v>546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/>
      <c r="M13" s="12">
        <f t="shared" si="0"/>
        <v>546</v>
      </c>
    </row>
    <row r="14" spans="1:14" x14ac:dyDescent="0.2">
      <c r="A14" s="1" t="s">
        <v>74</v>
      </c>
      <c r="B14" s="10">
        <v>0</v>
      </c>
      <c r="C14" s="10">
        <v>0</v>
      </c>
      <c r="D14" s="10">
        <v>2000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/>
      <c r="K14" s="10"/>
      <c r="L14" s="10"/>
      <c r="M14" s="12">
        <f t="shared" si="0"/>
        <v>2000</v>
      </c>
    </row>
    <row r="15" spans="1:14" x14ac:dyDescent="0.2">
      <c r="A15" s="1" t="s">
        <v>65</v>
      </c>
      <c r="B15" s="10">
        <v>0</v>
      </c>
      <c r="C15" s="10">
        <v>0</v>
      </c>
      <c r="D15" s="10">
        <v>16846.400000000001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/>
      <c r="K15" s="10"/>
      <c r="L15" s="10"/>
      <c r="M15" s="12">
        <f>SUM(C15:L15)</f>
        <v>16846.400000000001</v>
      </c>
    </row>
    <row r="16" spans="1:14" x14ac:dyDescent="0.2">
      <c r="A16" s="1" t="s">
        <v>79</v>
      </c>
      <c r="B16" s="10">
        <v>675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/>
      <c r="M16" s="12">
        <f t="shared" si="0"/>
        <v>675</v>
      </c>
    </row>
    <row r="17" spans="1:13" x14ac:dyDescent="0.2">
      <c r="A17" s="1" t="s">
        <v>18</v>
      </c>
      <c r="B17" s="10">
        <v>625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/>
      <c r="M17" s="12">
        <f t="shared" si="0"/>
        <v>625</v>
      </c>
    </row>
    <row r="18" spans="1:13" hidden="1" x14ac:dyDescent="0.2">
      <c r="A18" s="1" t="s">
        <v>73</v>
      </c>
      <c r="B18" s="10"/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/>
      <c r="M18" s="12">
        <f t="shared" si="0"/>
        <v>0</v>
      </c>
    </row>
    <row r="19" spans="1:13" hidden="1" x14ac:dyDescent="0.2">
      <c r="A19" s="1" t="s">
        <v>66</v>
      </c>
      <c r="B19" s="10"/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/>
      <c r="M19" s="12">
        <f t="shared" si="0"/>
        <v>0</v>
      </c>
    </row>
    <row r="20" spans="1:13" x14ac:dyDescent="0.2">
      <c r="A20" s="1" t="s">
        <v>78</v>
      </c>
      <c r="B20" s="10">
        <v>110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/>
      <c r="K20" s="10"/>
      <c r="L20" s="10"/>
      <c r="M20" s="12">
        <f t="shared" si="0"/>
        <v>110</v>
      </c>
    </row>
    <row r="21" spans="1:13" x14ac:dyDescent="0.2">
      <c r="A21" s="1" t="s">
        <v>19</v>
      </c>
      <c r="B21" s="10">
        <v>256.07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/>
      <c r="M21" s="12">
        <f t="shared" si="0"/>
        <v>256.07</v>
      </c>
    </row>
    <row r="22" spans="1:13" hidden="1" x14ac:dyDescent="0.2">
      <c r="A22" s="1" t="s">
        <v>72</v>
      </c>
      <c r="B22" s="10"/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2">
        <f t="shared" si="0"/>
        <v>0</v>
      </c>
    </row>
    <row r="23" spans="1:13" hidden="1" x14ac:dyDescent="0.2">
      <c r="A23" s="1" t="s">
        <v>20</v>
      </c>
      <c r="B23" s="10"/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/>
      <c r="M23" s="12">
        <f t="shared" si="0"/>
        <v>0</v>
      </c>
    </row>
    <row r="24" spans="1:13" x14ac:dyDescent="0.2">
      <c r="A24" s="1" t="s">
        <v>21</v>
      </c>
      <c r="B24" s="10">
        <v>8.6999999999999993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/>
      <c r="M24" s="12">
        <f t="shared" si="0"/>
        <v>8.6999999999999993</v>
      </c>
    </row>
    <row r="25" spans="1:13" hidden="1" x14ac:dyDescent="0.2">
      <c r="A25" s="1" t="s">
        <v>22</v>
      </c>
      <c r="B25" s="10"/>
      <c r="C25" s="10"/>
      <c r="D25" s="10"/>
      <c r="E25" s="10"/>
      <c r="F25" s="10"/>
      <c r="G25" s="10"/>
      <c r="H25" s="10"/>
      <c r="I25" s="10"/>
      <c r="J25" s="10">
        <v>0</v>
      </c>
      <c r="K25" s="10">
        <v>0</v>
      </c>
      <c r="L25" s="10"/>
      <c r="M25" s="12">
        <f t="shared" si="0"/>
        <v>0</v>
      </c>
    </row>
    <row r="26" spans="1:13" x14ac:dyDescent="0.2">
      <c r="A26" s="1" t="s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112650.31</v>
      </c>
      <c r="I26" s="10">
        <v>0</v>
      </c>
      <c r="J26" s="10">
        <v>0</v>
      </c>
      <c r="K26" s="10">
        <v>0</v>
      </c>
      <c r="L26" s="10"/>
      <c r="M26" s="12">
        <f t="shared" si="0"/>
        <v>112650.31</v>
      </c>
    </row>
    <row r="27" spans="1:13" x14ac:dyDescent="0.2">
      <c r="A27" s="1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3100</v>
      </c>
      <c r="I27" s="10">
        <v>0</v>
      </c>
      <c r="J27" s="10">
        <v>0</v>
      </c>
      <c r="K27" s="10">
        <v>0</v>
      </c>
      <c r="L27" s="10"/>
      <c r="M27" s="12">
        <f t="shared" si="0"/>
        <v>3100</v>
      </c>
    </row>
    <row r="28" spans="1:13" hidden="1" x14ac:dyDescent="0.2">
      <c r="A28" s="1" t="s">
        <v>67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/>
      <c r="I28" s="10">
        <v>0</v>
      </c>
      <c r="J28" s="10"/>
      <c r="K28" s="10"/>
      <c r="L28" s="10"/>
      <c r="M28" s="12">
        <f t="shared" si="0"/>
        <v>0</v>
      </c>
    </row>
    <row r="29" spans="1:13" hidden="1" x14ac:dyDescent="0.2">
      <c r="A29" s="1" t="s">
        <v>80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I29" s="10">
        <v>0</v>
      </c>
      <c r="J29" s="10">
        <v>0</v>
      </c>
      <c r="K29" s="10">
        <v>0</v>
      </c>
      <c r="L29" s="10"/>
      <c r="M29" s="12">
        <f t="shared" si="0"/>
        <v>0</v>
      </c>
    </row>
    <row r="30" spans="1:13" x14ac:dyDescent="0.2">
      <c r="A30" s="1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100</v>
      </c>
      <c r="I30" s="10">
        <v>0</v>
      </c>
      <c r="J30" s="10">
        <v>0</v>
      </c>
      <c r="K30" s="10">
        <v>0</v>
      </c>
      <c r="L30" s="10"/>
      <c r="M30" s="12">
        <f t="shared" si="0"/>
        <v>100</v>
      </c>
    </row>
    <row r="31" spans="1:13" x14ac:dyDescent="0.2">
      <c r="A31" s="1" t="s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50</v>
      </c>
      <c r="I31" s="10">
        <v>0</v>
      </c>
      <c r="J31" s="10">
        <v>0</v>
      </c>
      <c r="K31" s="10">
        <v>0</v>
      </c>
      <c r="L31" s="10"/>
      <c r="M31" s="12">
        <f t="shared" si="0"/>
        <v>50</v>
      </c>
    </row>
    <row r="32" spans="1:13" hidden="1" x14ac:dyDescent="0.2">
      <c r="A32" s="1" t="s">
        <v>61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/>
      <c r="I32" s="10"/>
      <c r="J32" s="10"/>
      <c r="K32" s="10"/>
      <c r="L32" s="10"/>
      <c r="M32" s="12">
        <f t="shared" si="0"/>
        <v>0</v>
      </c>
    </row>
    <row r="33" spans="1:18" x14ac:dyDescent="0.2">
      <c r="A33" s="1" t="s">
        <v>27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31147.65</v>
      </c>
      <c r="J33" s="10">
        <v>0</v>
      </c>
      <c r="K33" s="10">
        <v>0</v>
      </c>
      <c r="L33" s="10"/>
      <c r="M33" s="12">
        <f t="shared" si="0"/>
        <v>31147.65</v>
      </c>
    </row>
    <row r="34" spans="1:18" x14ac:dyDescent="0.2">
      <c r="A34" s="1" t="s">
        <v>28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150</v>
      </c>
      <c r="J34" s="10">
        <v>0</v>
      </c>
      <c r="K34" s="10">
        <v>0</v>
      </c>
      <c r="L34" s="10"/>
      <c r="M34" s="12">
        <f t="shared" si="0"/>
        <v>150</v>
      </c>
    </row>
    <row r="35" spans="1:18" x14ac:dyDescent="0.2">
      <c r="A35" s="1" t="s">
        <v>29</v>
      </c>
      <c r="B35" s="10">
        <v>0</v>
      </c>
      <c r="C35" s="10">
        <v>0</v>
      </c>
      <c r="D35" s="10">
        <v>0</v>
      </c>
      <c r="E35" s="10">
        <v>0</v>
      </c>
      <c r="F35" s="10">
        <v>7673.75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/>
      <c r="M35" s="12">
        <f t="shared" si="0"/>
        <v>7673.75</v>
      </c>
    </row>
    <row r="36" spans="1:18" x14ac:dyDescent="0.2">
      <c r="A36" s="1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7992.96</v>
      </c>
      <c r="H36" s="10">
        <v>0</v>
      </c>
      <c r="I36" s="10">
        <v>0</v>
      </c>
      <c r="J36" s="10">
        <v>0</v>
      </c>
      <c r="K36" s="10">
        <v>0</v>
      </c>
      <c r="L36" s="10"/>
      <c r="M36" s="12">
        <f t="shared" si="0"/>
        <v>7992.96</v>
      </c>
    </row>
    <row r="37" spans="1:18" x14ac:dyDescent="0.2">
      <c r="A37" s="1" t="s">
        <v>31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2718.17</v>
      </c>
      <c r="H37" s="10">
        <v>0</v>
      </c>
      <c r="I37" s="10">
        <v>0</v>
      </c>
      <c r="J37" s="10">
        <v>0</v>
      </c>
      <c r="K37" s="10">
        <v>0</v>
      </c>
      <c r="L37" s="10"/>
      <c r="M37" s="12">
        <f t="shared" si="0"/>
        <v>2718.17</v>
      </c>
    </row>
    <row r="38" spans="1:18" x14ac:dyDescent="0.2">
      <c r="A38" s="1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1420.42</v>
      </c>
      <c r="H38" s="10">
        <v>0</v>
      </c>
      <c r="I38" s="10">
        <v>0</v>
      </c>
      <c r="J38" s="10">
        <v>0</v>
      </c>
      <c r="K38" s="10">
        <v>0</v>
      </c>
      <c r="L38" s="10"/>
      <c r="M38" s="12">
        <f t="shared" si="0"/>
        <v>1420.42</v>
      </c>
    </row>
    <row r="39" spans="1:18" x14ac:dyDescent="0.2">
      <c r="A39" s="1" t="s">
        <v>33</v>
      </c>
      <c r="B39" s="10">
        <v>0</v>
      </c>
      <c r="C39" s="10">
        <v>0</v>
      </c>
      <c r="D39" s="10">
        <v>0</v>
      </c>
      <c r="E39" s="10">
        <v>7673.73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/>
      <c r="M39" s="12">
        <f t="shared" si="0"/>
        <v>7673.73</v>
      </c>
    </row>
    <row r="40" spans="1:18" hidden="1" x14ac:dyDescent="0.2">
      <c r="A40" s="1" t="s">
        <v>62</v>
      </c>
      <c r="B40" s="10">
        <v>0</v>
      </c>
      <c r="C40" s="10">
        <v>0</v>
      </c>
      <c r="D40" s="10">
        <v>0</v>
      </c>
      <c r="E40" s="10"/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/>
      <c r="M40" s="12">
        <f t="shared" si="0"/>
        <v>0</v>
      </c>
    </row>
    <row r="41" spans="1:18" x14ac:dyDescent="0.2">
      <c r="A41" s="1" t="s">
        <v>70</v>
      </c>
      <c r="B41" s="10">
        <v>0</v>
      </c>
      <c r="C41" s="10">
        <v>0</v>
      </c>
      <c r="D41" s="10">
        <v>0</v>
      </c>
      <c r="E41" s="10">
        <v>50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/>
      <c r="M41" s="12">
        <f t="shared" si="0"/>
        <v>50</v>
      </c>
    </row>
    <row r="42" spans="1:18" x14ac:dyDescent="0.2">
      <c r="A42" s="1" t="s">
        <v>34</v>
      </c>
      <c r="B42" s="13">
        <v>138.91</v>
      </c>
      <c r="C42" s="13">
        <v>7.32</v>
      </c>
      <c r="D42" s="13">
        <v>28.27</v>
      </c>
      <c r="E42" s="13">
        <v>123.89</v>
      </c>
      <c r="F42" s="13">
        <v>138.08000000000001</v>
      </c>
      <c r="G42" s="13">
        <v>52.26</v>
      </c>
      <c r="H42" s="10">
        <v>1508.53</v>
      </c>
      <c r="I42" s="10">
        <v>566.29999999999995</v>
      </c>
      <c r="J42" s="10"/>
      <c r="K42" s="10"/>
      <c r="L42" s="10"/>
      <c r="M42" s="12">
        <f t="shared" si="0"/>
        <v>2563.56</v>
      </c>
      <c r="P42" s="8" t="s">
        <v>8</v>
      </c>
    </row>
    <row r="43" spans="1:18" x14ac:dyDescent="0.2">
      <c r="A43" s="4" t="s">
        <v>35</v>
      </c>
      <c r="B43" s="14">
        <f>SUM(B6:B42)</f>
        <v>65794.970000000016</v>
      </c>
      <c r="C43" s="14">
        <f t="shared" ref="C43:I43" si="1">SUM(C6:C42)</f>
        <v>135.32</v>
      </c>
      <c r="D43" s="14">
        <f t="shared" si="1"/>
        <v>18874.670000000002</v>
      </c>
      <c r="E43" s="14">
        <f t="shared" si="1"/>
        <v>7847.62</v>
      </c>
      <c r="F43" s="14">
        <f t="shared" si="1"/>
        <v>7811.83</v>
      </c>
      <c r="G43" s="14">
        <f t="shared" si="1"/>
        <v>12183.810000000001</v>
      </c>
      <c r="H43" s="14">
        <f t="shared" si="1"/>
        <v>117408.84</v>
      </c>
      <c r="I43" s="14">
        <f t="shared" si="1"/>
        <v>31863.95</v>
      </c>
      <c r="J43" s="15"/>
      <c r="K43" s="15"/>
      <c r="L43" s="15"/>
      <c r="M43" s="16">
        <f>SUM(B43:L43)</f>
        <v>261921.01</v>
      </c>
      <c r="N43" s="8" t="s">
        <v>81</v>
      </c>
      <c r="O43" s="8"/>
      <c r="P43" s="8" t="s">
        <v>8</v>
      </c>
      <c r="Q43" s="8">
        <f>SUM(B43:I43)</f>
        <v>261921.01</v>
      </c>
      <c r="R43" s="8" t="s">
        <v>8</v>
      </c>
    </row>
    <row r="44" spans="1:18" ht="5.25" customHeight="1" x14ac:dyDescent="0.2">
      <c r="B44" s="6"/>
      <c r="C44" s="6"/>
      <c r="D44" s="10"/>
      <c r="E44" s="6"/>
      <c r="F44" s="6"/>
      <c r="G44" s="6"/>
      <c r="H44" s="6"/>
      <c r="I44" s="6"/>
      <c r="J44" s="6"/>
      <c r="K44" s="6"/>
      <c r="L44" s="6"/>
      <c r="M44" s="8"/>
      <c r="N44" s="8"/>
      <c r="O44" s="8"/>
      <c r="P44" s="8" t="s">
        <v>8</v>
      </c>
      <c r="Q44" s="8"/>
      <c r="R44" s="8"/>
    </row>
    <row r="45" spans="1:18" x14ac:dyDescent="0.2">
      <c r="A45" s="9" t="s">
        <v>36</v>
      </c>
      <c r="B45" s="6"/>
      <c r="C45" s="6"/>
      <c r="D45" s="10"/>
      <c r="E45" s="6"/>
      <c r="F45" s="6"/>
      <c r="G45" s="6"/>
      <c r="H45" s="6"/>
      <c r="I45" s="6"/>
      <c r="J45" s="6"/>
      <c r="K45" s="6"/>
      <c r="L45" s="6"/>
      <c r="M45" s="8"/>
      <c r="N45" s="8"/>
      <c r="O45" s="8"/>
      <c r="P45" s="8"/>
      <c r="Q45" s="8"/>
      <c r="R45" s="8"/>
    </row>
    <row r="46" spans="1:18" x14ac:dyDescent="0.2">
      <c r="A46" s="1" t="s">
        <v>37</v>
      </c>
      <c r="B46" s="5">
        <v>2226.3000000000002</v>
      </c>
      <c r="C46" s="10">
        <v>0</v>
      </c>
      <c r="D46" s="10">
        <v>617.35</v>
      </c>
      <c r="E46" s="10">
        <v>0</v>
      </c>
      <c r="F46" s="10">
        <v>0</v>
      </c>
      <c r="G46" s="10">
        <v>0</v>
      </c>
      <c r="H46" s="5">
        <v>1601.85</v>
      </c>
      <c r="I46" s="5">
        <v>1601.79</v>
      </c>
      <c r="J46" s="6"/>
      <c r="K46" s="6"/>
      <c r="L46" s="6"/>
      <c r="M46" s="12">
        <f>SUM(B46:I46)</f>
        <v>6047.29</v>
      </c>
      <c r="N46" s="8"/>
      <c r="O46" s="8"/>
      <c r="P46" s="8"/>
      <c r="Q46" s="8"/>
      <c r="R46" s="8"/>
    </row>
    <row r="47" spans="1:18" x14ac:dyDescent="0.2">
      <c r="A47" s="1" t="s">
        <v>38</v>
      </c>
      <c r="B47" s="5">
        <v>6426.88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6"/>
      <c r="K47" s="6"/>
      <c r="L47" s="6"/>
      <c r="M47" s="12">
        <f t="shared" ref="M47:M69" si="2">SUM(B47:I47)</f>
        <v>6426.88</v>
      </c>
      <c r="N47" s="8"/>
      <c r="O47" s="8"/>
      <c r="P47" s="8"/>
      <c r="Q47" s="8"/>
      <c r="R47" s="8"/>
    </row>
    <row r="48" spans="1:18" x14ac:dyDescent="0.2">
      <c r="A48" s="1" t="s">
        <v>39</v>
      </c>
      <c r="B48" s="5">
        <v>3000</v>
      </c>
      <c r="C48" s="10">
        <v>0</v>
      </c>
      <c r="D48" s="10">
        <v>0</v>
      </c>
      <c r="E48" s="5">
        <v>150</v>
      </c>
      <c r="F48" s="10">
        <v>0</v>
      </c>
      <c r="G48" s="5">
        <v>500</v>
      </c>
      <c r="H48" s="5">
        <v>2200</v>
      </c>
      <c r="I48" s="5">
        <v>2100</v>
      </c>
      <c r="J48" s="6"/>
      <c r="K48" s="6"/>
      <c r="L48" s="6"/>
      <c r="M48" s="12">
        <f t="shared" si="2"/>
        <v>7950</v>
      </c>
      <c r="N48" s="8"/>
      <c r="O48" s="8"/>
      <c r="P48" s="8"/>
      <c r="Q48" s="8"/>
      <c r="R48" s="8"/>
    </row>
    <row r="49" spans="1:18" x14ac:dyDescent="0.2">
      <c r="A49" s="1" t="s">
        <v>40</v>
      </c>
      <c r="B49" s="17">
        <f>82.59+19.6</f>
        <v>102.19</v>
      </c>
      <c r="C49" s="5"/>
      <c r="D49" s="17">
        <v>9943.68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6"/>
      <c r="K49" s="6"/>
      <c r="L49" s="6"/>
      <c r="M49" s="12">
        <f t="shared" si="2"/>
        <v>10045.870000000001</v>
      </c>
      <c r="N49" s="8"/>
      <c r="O49" s="8"/>
      <c r="P49" s="8"/>
      <c r="Q49" s="8"/>
      <c r="R49" s="8"/>
    </row>
    <row r="50" spans="1:18" x14ac:dyDescent="0.2">
      <c r="A50" s="1" t="s">
        <v>84</v>
      </c>
      <c r="B50" s="10">
        <v>0</v>
      </c>
      <c r="C50" s="5">
        <v>262.5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6"/>
      <c r="K50" s="6"/>
      <c r="L50" s="6"/>
      <c r="M50" s="12">
        <f t="shared" si="2"/>
        <v>262.5</v>
      </c>
      <c r="N50" s="8"/>
      <c r="O50" s="8"/>
      <c r="P50" s="8"/>
      <c r="Q50" s="8"/>
      <c r="R50" s="8"/>
    </row>
    <row r="51" spans="1:18" x14ac:dyDescent="0.2">
      <c r="A51" s="1" t="s">
        <v>41</v>
      </c>
      <c r="B51" s="5">
        <f>1234.15+121.48+13+461.4+16+98.87</f>
        <v>1944.9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6"/>
      <c r="K51" s="6"/>
      <c r="L51" s="6"/>
      <c r="M51" s="12">
        <f t="shared" si="2"/>
        <v>1944.9</v>
      </c>
      <c r="N51" s="8"/>
      <c r="O51" s="8"/>
      <c r="P51" s="8"/>
      <c r="Q51" s="8"/>
      <c r="R51" s="8"/>
    </row>
    <row r="52" spans="1:18" hidden="1" x14ac:dyDescent="0.2">
      <c r="A52" s="1" t="s">
        <v>68</v>
      </c>
      <c r="B52" s="5"/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6"/>
      <c r="K52" s="6"/>
      <c r="L52" s="6"/>
      <c r="M52" s="12">
        <f t="shared" si="2"/>
        <v>0</v>
      </c>
      <c r="N52" s="8"/>
      <c r="O52" s="8"/>
      <c r="P52" s="8"/>
      <c r="Q52" s="8"/>
      <c r="R52" s="8"/>
    </row>
    <row r="53" spans="1:18" x14ac:dyDescent="0.2">
      <c r="A53" s="1" t="s">
        <v>83</v>
      </c>
      <c r="B53" s="5">
        <v>446.25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6"/>
      <c r="K53" s="6"/>
      <c r="L53" s="6"/>
      <c r="M53" s="12">
        <f t="shared" si="2"/>
        <v>446.25</v>
      </c>
      <c r="N53" s="8"/>
      <c r="O53" s="8"/>
      <c r="P53" s="8"/>
      <c r="Q53" s="8"/>
      <c r="R53" s="8"/>
    </row>
    <row r="54" spans="1:18" hidden="1" x14ac:dyDescent="0.2">
      <c r="A54" s="1" t="s">
        <v>69</v>
      </c>
      <c r="B54" s="5"/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6"/>
      <c r="K54" s="6"/>
      <c r="L54" s="6"/>
      <c r="M54" s="12">
        <f t="shared" si="2"/>
        <v>0</v>
      </c>
      <c r="N54" s="8"/>
      <c r="O54" s="8"/>
      <c r="P54" s="8"/>
      <c r="Q54" s="8"/>
      <c r="R54" s="8"/>
    </row>
    <row r="55" spans="1:18" x14ac:dyDescent="0.2">
      <c r="A55" s="1" t="s">
        <v>42</v>
      </c>
      <c r="B55" s="5">
        <v>367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6"/>
      <c r="K55" s="6"/>
      <c r="L55" s="6"/>
      <c r="M55" s="12">
        <f t="shared" si="2"/>
        <v>367</v>
      </c>
      <c r="N55" s="8">
        <f>SUM(M55)+M56+M57</f>
        <v>6607.28</v>
      </c>
      <c r="O55" s="8">
        <v>20161</v>
      </c>
      <c r="P55" s="8"/>
      <c r="Q55" s="8"/>
      <c r="R55" s="8"/>
    </row>
    <row r="56" spans="1:18" x14ac:dyDescent="0.2">
      <c r="A56" s="1" t="s">
        <v>43</v>
      </c>
      <c r="B56" s="5">
        <v>1273.8</v>
      </c>
      <c r="C56" s="10">
        <v>0</v>
      </c>
      <c r="D56" s="10">
        <v>0</v>
      </c>
      <c r="E56" s="5">
        <v>186.8</v>
      </c>
      <c r="F56" s="10">
        <v>0</v>
      </c>
      <c r="G56" s="5">
        <v>677.8</v>
      </c>
      <c r="H56" s="5">
        <v>1637.8</v>
      </c>
      <c r="I56" s="5">
        <v>863.8</v>
      </c>
      <c r="J56" s="6"/>
      <c r="K56" s="6"/>
      <c r="L56" s="6"/>
      <c r="M56" s="12">
        <f t="shared" si="2"/>
        <v>4640</v>
      </c>
      <c r="N56" s="8"/>
      <c r="O56" s="8"/>
      <c r="P56" s="8"/>
      <c r="Q56" s="8"/>
      <c r="R56" s="8"/>
    </row>
    <row r="57" spans="1:18" x14ac:dyDescent="0.2">
      <c r="A57" s="1" t="s">
        <v>82</v>
      </c>
      <c r="B57" s="5">
        <v>1600.28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5"/>
      <c r="I57" s="5"/>
      <c r="J57" s="6"/>
      <c r="K57" s="6"/>
      <c r="L57" s="6"/>
      <c r="M57" s="12">
        <f t="shared" si="2"/>
        <v>1600.28</v>
      </c>
      <c r="N57" s="8"/>
      <c r="O57" s="8"/>
      <c r="P57" s="8"/>
      <c r="Q57" s="8"/>
      <c r="R57" s="8"/>
    </row>
    <row r="58" spans="1:18" x14ac:dyDescent="0.2">
      <c r="A58" s="1" t="s">
        <v>63</v>
      </c>
      <c r="B58" s="17">
        <v>175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7">
        <v>175</v>
      </c>
      <c r="I58" s="17">
        <v>175</v>
      </c>
      <c r="J58" s="17"/>
      <c r="K58" s="17"/>
      <c r="L58" s="17"/>
      <c r="M58" s="12">
        <f t="shared" si="2"/>
        <v>525</v>
      </c>
      <c r="N58" s="8"/>
      <c r="O58" s="8"/>
      <c r="P58" s="8"/>
      <c r="Q58" s="8"/>
      <c r="R58" s="8"/>
    </row>
    <row r="59" spans="1:18" x14ac:dyDescent="0.2">
      <c r="A59" s="1" t="s">
        <v>44</v>
      </c>
      <c r="B59" s="10">
        <v>0</v>
      </c>
      <c r="C59" s="10">
        <v>0</v>
      </c>
      <c r="D59" s="10">
        <v>0</v>
      </c>
      <c r="E59" s="5">
        <f>1294.03+51.2</f>
        <v>1345.23</v>
      </c>
      <c r="F59" s="10">
        <v>0</v>
      </c>
      <c r="G59" s="10">
        <v>0</v>
      </c>
      <c r="H59" s="10">
        <v>0</v>
      </c>
      <c r="I59" s="10">
        <v>0</v>
      </c>
      <c r="J59" s="6"/>
      <c r="K59" s="6"/>
      <c r="L59" s="6"/>
      <c r="M59" s="12">
        <f t="shared" si="2"/>
        <v>1345.23</v>
      </c>
      <c r="N59" s="8"/>
      <c r="O59" s="8"/>
      <c r="P59" s="8"/>
      <c r="Q59" s="8"/>
      <c r="R59" s="8"/>
    </row>
    <row r="60" spans="1:18" x14ac:dyDescent="0.2">
      <c r="A60" s="1" t="s">
        <v>45</v>
      </c>
      <c r="B60" s="10">
        <v>0</v>
      </c>
      <c r="C60" s="10">
        <v>0</v>
      </c>
      <c r="D60" s="10">
        <v>0</v>
      </c>
      <c r="E60" s="5"/>
      <c r="F60" s="10">
        <v>0</v>
      </c>
      <c r="G60" s="5">
        <f>51.22+300+6.5+30.95+7536.14</f>
        <v>7924.81</v>
      </c>
      <c r="H60" s="10">
        <v>0</v>
      </c>
      <c r="I60" s="10">
        <v>0</v>
      </c>
      <c r="J60" s="6"/>
      <c r="K60" s="6"/>
      <c r="L60" s="6"/>
      <c r="M60" s="12">
        <f t="shared" si="2"/>
        <v>7924.81</v>
      </c>
      <c r="N60" s="8"/>
      <c r="O60" s="8"/>
      <c r="P60" s="8" t="s">
        <v>8</v>
      </c>
      <c r="Q60" s="8"/>
      <c r="R60" s="8"/>
    </row>
    <row r="61" spans="1:18" x14ac:dyDescent="0.2">
      <c r="A61" s="1" t="s">
        <v>46</v>
      </c>
      <c r="B61" s="5">
        <v>8376.76</v>
      </c>
      <c r="C61" s="10">
        <v>0</v>
      </c>
      <c r="D61" s="10">
        <v>0</v>
      </c>
      <c r="E61" s="5">
        <v>1018.97</v>
      </c>
      <c r="F61" s="10">
        <v>0</v>
      </c>
      <c r="G61" s="5">
        <v>6159.71</v>
      </c>
      <c r="H61" s="5">
        <v>14903.35</v>
      </c>
      <c r="I61" s="5">
        <v>14030.61</v>
      </c>
      <c r="J61" s="6"/>
      <c r="K61" s="6"/>
      <c r="L61" s="6"/>
      <c r="M61" s="12">
        <f t="shared" si="2"/>
        <v>44489.4</v>
      </c>
      <c r="N61" s="8">
        <f>+M61+M62</f>
        <v>62257.04</v>
      </c>
      <c r="O61" s="8">
        <v>0</v>
      </c>
      <c r="P61" s="8"/>
      <c r="Q61" s="8"/>
      <c r="R61" s="8"/>
    </row>
    <row r="62" spans="1:18" x14ac:dyDescent="0.2">
      <c r="A62" s="1" t="s">
        <v>47</v>
      </c>
      <c r="B62" s="17">
        <v>12619.28</v>
      </c>
      <c r="C62" s="10">
        <v>0</v>
      </c>
      <c r="D62" s="5">
        <v>5148.3599999999997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6"/>
      <c r="K62" s="6"/>
      <c r="L62" s="6"/>
      <c r="M62" s="12">
        <f t="shared" si="2"/>
        <v>17767.64</v>
      </c>
      <c r="N62" s="8"/>
      <c r="O62" s="8"/>
      <c r="P62" s="8" t="s">
        <v>8</v>
      </c>
      <c r="Q62" s="8"/>
      <c r="R62" s="8"/>
    </row>
    <row r="63" spans="1:18" x14ac:dyDescent="0.2">
      <c r="A63" s="1" t="s">
        <v>48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5">
        <v>2311.64</v>
      </c>
      <c r="I63" s="10">
        <v>0</v>
      </c>
      <c r="J63" s="6"/>
      <c r="K63" s="6"/>
      <c r="L63" s="6"/>
      <c r="M63" s="12">
        <f t="shared" si="2"/>
        <v>2311.64</v>
      </c>
      <c r="N63" s="8"/>
      <c r="O63" s="8"/>
      <c r="P63" s="8"/>
      <c r="Q63" s="8"/>
      <c r="R63" s="8"/>
    </row>
    <row r="64" spans="1:18" hidden="1" x14ac:dyDescent="0.2">
      <c r="A64" s="1" t="s">
        <v>49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5"/>
      <c r="I64" s="10">
        <v>0</v>
      </c>
      <c r="J64" s="6"/>
      <c r="K64" s="6"/>
      <c r="L64" s="6"/>
      <c r="M64" s="12">
        <f t="shared" si="2"/>
        <v>0</v>
      </c>
      <c r="N64" s="8"/>
      <c r="O64" s="8"/>
      <c r="P64" s="8"/>
      <c r="Q64" s="8"/>
      <c r="R64" s="8"/>
    </row>
    <row r="65" spans="1:18" hidden="1" x14ac:dyDescent="0.2">
      <c r="A65" s="1" t="s">
        <v>50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5"/>
      <c r="I65" s="10">
        <v>0</v>
      </c>
      <c r="J65" s="6"/>
      <c r="K65" s="6"/>
      <c r="L65" s="6"/>
      <c r="M65" s="12">
        <f t="shared" si="2"/>
        <v>0</v>
      </c>
      <c r="N65" s="8"/>
      <c r="O65" s="8"/>
      <c r="P65" s="8"/>
      <c r="Q65" s="8"/>
      <c r="R65" s="8"/>
    </row>
    <row r="66" spans="1:18" x14ac:dyDescent="0.2">
      <c r="A66" s="1" t="s">
        <v>51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5">
        <v>43308</v>
      </c>
      <c r="I66" s="10">
        <v>0</v>
      </c>
      <c r="J66" s="6"/>
      <c r="K66" s="6"/>
      <c r="L66" s="6"/>
      <c r="M66" s="12">
        <f t="shared" si="2"/>
        <v>43308</v>
      </c>
      <c r="N66" s="8"/>
      <c r="O66" s="8"/>
      <c r="P66" s="8"/>
      <c r="Q66" s="8"/>
      <c r="R66" s="8"/>
    </row>
    <row r="67" spans="1:18" x14ac:dyDescent="0.2">
      <c r="A67" s="1" t="s">
        <v>52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5">
        <f>312.37+22.55+115.96+6293.77+273.87+485.56</f>
        <v>7504.0800000000008</v>
      </c>
      <c r="I67" s="10">
        <v>0</v>
      </c>
      <c r="J67" s="6"/>
      <c r="K67" s="6"/>
      <c r="L67" s="6"/>
      <c r="M67" s="12">
        <f t="shared" si="2"/>
        <v>7504.0800000000008</v>
      </c>
      <c r="N67" s="8"/>
      <c r="O67" s="8"/>
      <c r="P67" s="8"/>
      <c r="Q67" s="8"/>
      <c r="R67" s="8"/>
    </row>
    <row r="68" spans="1:18" x14ac:dyDescent="0.2">
      <c r="A68" s="1" t="s">
        <v>60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5">
        <v>5344.7</v>
      </c>
      <c r="J68" s="6"/>
      <c r="K68" s="6"/>
      <c r="L68" s="6"/>
      <c r="M68" s="12">
        <f t="shared" si="2"/>
        <v>5344.7</v>
      </c>
      <c r="N68" s="8"/>
      <c r="O68" s="8"/>
      <c r="P68" s="8"/>
      <c r="Q68" s="8"/>
      <c r="R68" s="8"/>
    </row>
    <row r="69" spans="1:18" x14ac:dyDescent="0.2">
      <c r="A69" s="1" t="s">
        <v>53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5">
        <f>312.34+122.43+148.26+273.87+23895-5344.7</f>
        <v>19407.2</v>
      </c>
      <c r="J69" s="6"/>
      <c r="K69" s="6"/>
      <c r="L69" s="6"/>
      <c r="M69" s="12">
        <f t="shared" si="2"/>
        <v>19407.2</v>
      </c>
      <c r="N69" s="8">
        <f>SUM(M46:M69)</f>
        <v>189658.67</v>
      </c>
      <c r="O69" s="8"/>
      <c r="P69" s="8"/>
      <c r="Q69" s="8"/>
      <c r="R69" s="8"/>
    </row>
    <row r="70" spans="1:18" x14ac:dyDescent="0.2">
      <c r="A70" s="4" t="s">
        <v>54</v>
      </c>
      <c r="B70" s="18">
        <f>SUM(B46:B69)</f>
        <v>38558.639999999999</v>
      </c>
      <c r="C70" s="18">
        <f t="shared" ref="C70:I70" si="3">SUM(C46:C69)</f>
        <v>262.5</v>
      </c>
      <c r="D70" s="18">
        <f t="shared" si="3"/>
        <v>15709.39</v>
      </c>
      <c r="E70" s="18">
        <f t="shared" si="3"/>
        <v>2701</v>
      </c>
      <c r="F70" s="18">
        <f t="shared" si="3"/>
        <v>0</v>
      </c>
      <c r="G70" s="18">
        <f t="shared" si="3"/>
        <v>15262.32</v>
      </c>
      <c r="H70" s="18">
        <f t="shared" si="3"/>
        <v>73641.72</v>
      </c>
      <c r="I70" s="18">
        <f t="shared" si="3"/>
        <v>43523.100000000006</v>
      </c>
      <c r="M70" s="12">
        <f>SUM(B70:I70)</f>
        <v>189658.67</v>
      </c>
      <c r="N70" s="8">
        <f>288853.81-34909.27-64085.88</f>
        <v>189858.66</v>
      </c>
      <c r="O70" s="8"/>
      <c r="P70" s="8"/>
      <c r="Q70" s="8"/>
      <c r="R70" s="8"/>
    </row>
    <row r="71" spans="1:18" x14ac:dyDescent="0.2">
      <c r="A71" s="4"/>
      <c r="B71" s="11"/>
      <c r="C71" s="11"/>
      <c r="D71" s="11"/>
      <c r="E71" s="11"/>
      <c r="F71" s="11"/>
      <c r="G71" s="11"/>
      <c r="H71" s="11"/>
      <c r="I71" s="11"/>
      <c r="M71" s="12"/>
      <c r="N71" s="8"/>
      <c r="O71" s="8"/>
      <c r="P71" s="8"/>
      <c r="Q71" s="8"/>
      <c r="R71" s="8"/>
    </row>
    <row r="72" spans="1:18" x14ac:dyDescent="0.2">
      <c r="A72" s="4" t="s">
        <v>77</v>
      </c>
      <c r="B72" s="5">
        <f>65360.26+3272.51</f>
        <v>68632.77</v>
      </c>
      <c r="C72" s="5">
        <v>3146.5</v>
      </c>
      <c r="D72" s="5">
        <v>12488.8</v>
      </c>
      <c r="E72" s="5">
        <v>14692.19</v>
      </c>
      <c r="F72" s="5">
        <v>39531.279999999999</v>
      </c>
      <c r="G72" s="5">
        <v>13381.16</v>
      </c>
      <c r="H72" s="5">
        <f>73726.72+20899.12+18825.32+5460.31</f>
        <v>118911.47</v>
      </c>
      <c r="I72" s="5">
        <f>13088.69+44415.01</f>
        <v>57503.700000000004</v>
      </c>
      <c r="J72" s="19"/>
      <c r="K72" s="19"/>
      <c r="L72" s="19"/>
      <c r="M72" s="12">
        <f>SUM(B72:L72)</f>
        <v>328287.87000000005</v>
      </c>
      <c r="N72" s="19"/>
      <c r="O72" s="8"/>
      <c r="P72" s="8"/>
      <c r="Q72" s="8"/>
      <c r="R72" s="8"/>
    </row>
    <row r="73" spans="1:18" x14ac:dyDescent="0.2">
      <c r="A73" s="4" t="s">
        <v>71</v>
      </c>
      <c r="B73" s="10">
        <v>0</v>
      </c>
      <c r="C73" s="10">
        <v>0</v>
      </c>
      <c r="D73" s="10">
        <v>0</v>
      </c>
      <c r="E73" s="5">
        <v>10266</v>
      </c>
      <c r="F73" s="10">
        <v>0</v>
      </c>
      <c r="G73" s="10">
        <v>0</v>
      </c>
      <c r="H73" s="5">
        <f>71862+88919.95</f>
        <v>160781.95000000001</v>
      </c>
      <c r="I73" s="5">
        <v>46197</v>
      </c>
      <c r="J73" s="5"/>
      <c r="K73" s="5"/>
      <c r="L73" s="5"/>
      <c r="M73" s="12">
        <f t="shared" ref="M73" si="4">SUM(B73:L73)</f>
        <v>217244.95</v>
      </c>
      <c r="N73" s="20">
        <f>SUM(M72:M73)</f>
        <v>545532.82000000007</v>
      </c>
      <c r="P73" s="8"/>
      <c r="Q73" s="8"/>
      <c r="R73" s="8"/>
    </row>
    <row r="74" spans="1:18" ht="6.75" customHeight="1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x14ac:dyDescent="0.2">
      <c r="A75" s="26" t="s">
        <v>85</v>
      </c>
      <c r="B75" s="26"/>
      <c r="J75" s="21"/>
      <c r="K75" s="21"/>
      <c r="L75" s="21"/>
      <c r="M75" s="5"/>
      <c r="N75" s="8"/>
      <c r="Q75" s="8"/>
      <c r="R75" s="8"/>
    </row>
    <row r="76" spans="1:18" x14ac:dyDescent="0.2">
      <c r="A76" s="4" t="s">
        <v>55</v>
      </c>
      <c r="B76" s="17">
        <v>124949.83</v>
      </c>
      <c r="E76" s="5"/>
      <c r="F76" s="5"/>
      <c r="G76" s="5"/>
      <c r="H76" s="5"/>
    </row>
    <row r="77" spans="1:18" x14ac:dyDescent="0.2">
      <c r="A77" s="4" t="s">
        <v>56</v>
      </c>
      <c r="B77" s="17">
        <v>205307.3</v>
      </c>
      <c r="E77" s="5"/>
      <c r="F77" s="5"/>
      <c r="G77" s="5"/>
      <c r="H77" s="5"/>
      <c r="N77" s="22">
        <f>+N73-M4</f>
        <v>258154.10000000003</v>
      </c>
    </row>
    <row r="78" spans="1:18" x14ac:dyDescent="0.2">
      <c r="A78" s="4" t="s">
        <v>57</v>
      </c>
      <c r="B78" s="17">
        <v>914908.64</v>
      </c>
      <c r="E78" s="5"/>
      <c r="F78" s="5"/>
      <c r="G78" s="5"/>
      <c r="H78" s="5"/>
    </row>
    <row r="79" spans="1:18" x14ac:dyDescent="0.2">
      <c r="A79" s="4" t="s">
        <v>58</v>
      </c>
      <c r="B79" s="17">
        <v>80400</v>
      </c>
      <c r="E79" s="5"/>
      <c r="F79" s="5"/>
      <c r="G79" s="23"/>
    </row>
    <row r="80" spans="1:18" x14ac:dyDescent="0.2">
      <c r="A80" s="1" t="s">
        <v>76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1" t="s">
        <v>59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</sheetData>
  <mergeCells count="2">
    <mergeCell ref="A75:B75"/>
    <mergeCell ref="A1:I1"/>
  </mergeCells>
  <printOptions gridLines="1"/>
  <pageMargins left="0.22" right="0.17" top="0.21" bottom="0.25" header="0.17" footer="0.17"/>
  <pageSetup scale="91" orientation="portrait" r:id="rId1"/>
  <rowBreaks count="1" manualBreakCount="1"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Jul - Dec 2016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'Jul - Dec 2016'!Print_Area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CityClerk</dc:creator>
  <cp:lastModifiedBy>CityClerk</cp:lastModifiedBy>
  <cp:lastPrinted>2017-07-13T16:03:05Z</cp:lastPrinted>
  <dcterms:created xsi:type="dcterms:W3CDTF">2014-01-06T21:12:59Z</dcterms:created>
  <dcterms:modified xsi:type="dcterms:W3CDTF">2017-07-13T16:04:59Z</dcterms:modified>
</cp:coreProperties>
</file>